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0380" windowHeight="57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Akzo Nobel Coatings, Inc.</author>
  </authors>
  <commentList>
    <comment ref="B10" authorId="0">
      <text>
        <r>
          <rPr>
            <b/>
            <sz val="8"/>
            <rFont val="Tahoma"/>
            <family val="0"/>
          </rPr>
          <t>Akzo Nobel Coatings, Inc.:</t>
        </r>
        <r>
          <rPr>
            <sz val="8"/>
            <rFont val="Tahoma"/>
            <family val="0"/>
          </rPr>
          <t xml:space="preserve">
Including Gasket
</t>
        </r>
      </text>
    </comment>
    <comment ref="B13" authorId="0">
      <text>
        <r>
          <rPr>
            <b/>
            <sz val="8"/>
            <rFont val="Tahoma"/>
            <family val="0"/>
          </rPr>
          <t>Akzo Nobel Coatings, Inc.:</t>
        </r>
        <r>
          <rPr>
            <sz val="8"/>
            <rFont val="Tahoma"/>
            <family val="0"/>
          </rPr>
          <t xml:space="preserve">
Compressed</t>
        </r>
      </text>
    </comment>
  </commentList>
</comments>
</file>

<file path=xl/comments2.xml><?xml version="1.0" encoding="utf-8"?>
<comments xmlns="http://schemas.openxmlformats.org/spreadsheetml/2006/main">
  <authors>
    <author>Akzo Nobel Coatings, Inc.</author>
  </authors>
  <commentList>
    <comment ref="B11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Including Gasket
</t>
        </r>
      </text>
    </comment>
    <comment ref="B13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At compressed thickness
</t>
        </r>
      </text>
    </comment>
    <comment ref="B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Volume of the valve relief minus the volume of the piston dome. Could be negative value if the dome is large. In Cubic Inches.</t>
        </r>
      </text>
    </comment>
    <comment ref="B21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Total volume of each cylinder including dome and valvle relief as well as deck Height and Gasket thickness.</t>
        </r>
      </text>
    </comment>
    <comment ref="R14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shows 52 - 55 cc head volume in manual</t>
        </r>
      </text>
    </comment>
    <comment ref="H14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60CC - Edlerock RPM Heads $1029 US with stud mount rockers and 60cc Chambers $1079 US if o-ringed.
61CC - Twisted Wedge heads $975 US
</t>
        </r>
      </text>
    </comment>
    <comment ref="G14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63.5CC heads as per article in Ford Hot rod magazine.</t>
        </r>
      </text>
    </comment>
    <comment ref="H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Q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P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C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C5" authorId="0">
      <text>
        <r>
          <rPr>
            <b/>
            <sz val="8"/>
            <rFont val="Tahoma"/>
            <family val="0"/>
          </rPr>
          <t>Tim Ronak Notes:</t>
        </r>
        <r>
          <rPr>
            <sz val="8"/>
            <rFont val="Tahoma"/>
            <family val="0"/>
          </rPr>
          <t xml:space="preserve">
- Offset grind Crank to 3.850
- Will not require cylinder bore notching
- No Mallory metal for balancing
- Uses chrysler 340/360 rods</t>
        </r>
      </text>
    </comment>
    <comment ref="D5" authorId="0">
      <text>
        <r>
          <rPr>
            <b/>
            <sz val="8"/>
            <rFont val="Tahoma"/>
            <family val="0"/>
          </rPr>
          <t>Tim Ronak Notes:</t>
        </r>
        <r>
          <rPr>
            <sz val="8"/>
            <rFont val="Tahoma"/>
            <family val="0"/>
          </rPr>
          <t xml:space="preserve">
- Offset Grind crank to 3.850
- 550 HP Maximum</t>
        </r>
      </text>
    </comment>
    <comment ref="E5" authorId="0">
      <text>
        <r>
          <rPr>
            <b/>
            <sz val="8"/>
            <rFont val="Tahoma"/>
            <family val="0"/>
          </rPr>
          <t>Tim Ronak Notes:</t>
        </r>
        <r>
          <rPr>
            <sz val="8"/>
            <rFont val="Tahoma"/>
            <family val="0"/>
          </rPr>
          <t xml:space="preserve">
- Offset grind to 3.680
- Likely uses 340/360 Chrysler Rods
- 575 HP Maximum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Tim Ronak Notes:
</t>
        </r>
        <r>
          <rPr>
            <sz val="8"/>
            <rFont val="Tahoma"/>
            <family val="2"/>
          </rPr>
          <t>- Offset grind to 3.640
- 600 HP Maximum</t>
        </r>
      </text>
    </comment>
    <comment ref="L5" authorId="0">
      <text>
        <r>
          <rPr>
            <b/>
            <sz val="8"/>
            <rFont val="Tahoma"/>
            <family val="2"/>
          </rPr>
          <t>Tim Ronak Notes:</t>
        </r>
        <r>
          <rPr>
            <sz val="8"/>
            <rFont val="Tahoma"/>
            <family val="0"/>
          </rPr>
          <t xml:space="preserve">
- Offset grind to 3.240
- Likely uses 1.9L 4 cylinder rods
- 400 HP Maximum</t>
        </r>
      </text>
    </comment>
    <comment ref="N5" authorId="0">
      <text>
        <r>
          <rPr>
            <b/>
            <sz val="8"/>
            <rFont val="Tahoma"/>
            <family val="2"/>
          </rPr>
          <t>Tim Ronak Notes:</t>
        </r>
        <r>
          <rPr>
            <sz val="8"/>
            <rFont val="Tahoma"/>
            <family val="0"/>
          </rPr>
          <t xml:space="preserve">
- Offset grind to 3.125
- 500 HP maximum</t>
        </r>
      </text>
    </comment>
    <comment ref="O5" authorId="0">
      <text>
        <r>
          <rPr>
            <b/>
            <sz val="8"/>
            <rFont val="Tahoma"/>
            <family val="2"/>
          </rPr>
          <t>Tim Ronak Notes:</t>
        </r>
        <r>
          <rPr>
            <sz val="8"/>
            <rFont val="Tahoma"/>
            <family val="0"/>
          </rPr>
          <t xml:space="preserve">
- Offset grind to 3.075
- Likely uses turbo 4 cyl. Rods
- 400 HP maximum</t>
        </r>
      </text>
    </comment>
    <comment ref="G5" authorId="0">
      <text>
        <r>
          <rPr>
            <b/>
            <sz val="8"/>
            <rFont val="Tahoma"/>
            <family val="2"/>
          </rPr>
          <t>Tim Ronak Notes:</t>
        </r>
        <r>
          <rPr>
            <sz val="8"/>
            <rFont val="Tahoma"/>
            <family val="0"/>
          </rPr>
          <t xml:space="preserve">
- Stock 351W crank
- Lunati Available Kit </t>
        </r>
      </text>
    </comment>
    <comment ref="H5" authorId="0">
      <text>
        <r>
          <rPr>
            <b/>
            <sz val="8"/>
            <rFont val="Tahoma"/>
            <family val="2"/>
          </rPr>
          <t>Tim Ronak Notes:</t>
        </r>
        <r>
          <rPr>
            <sz val="8"/>
            <rFont val="Tahoma"/>
            <family val="0"/>
          </rPr>
          <t xml:space="preserve">
- Lunati custom crank kit 
- 450 HP Maximum with    Connecting Rods in Kit</t>
        </r>
      </text>
    </comment>
    <comment ref="D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E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F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G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I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J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K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L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M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N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O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R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S20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Lunati Flat Top has -4cc valve reliefs</t>
        </r>
      </text>
    </comment>
    <comment ref="S14" authorId="0">
      <text>
        <r>
          <rPr>
            <b/>
            <sz val="8"/>
            <rFont val="Tahoma"/>
            <family val="0"/>
          </rPr>
          <t>Tim Ronak:</t>
        </r>
        <r>
          <rPr>
            <sz val="8"/>
            <rFont val="Tahoma"/>
            <family val="0"/>
          </rPr>
          <t xml:space="preserve">
shows 52 - 55 cc head volume in manual</t>
        </r>
      </text>
    </comment>
  </commentList>
</comments>
</file>

<file path=xl/sharedStrings.xml><?xml version="1.0" encoding="utf-8"?>
<sst xmlns="http://schemas.openxmlformats.org/spreadsheetml/2006/main" count="74" uniqueCount="54">
  <si>
    <t xml:space="preserve">Bore </t>
  </si>
  <si>
    <t>Stroke</t>
  </si>
  <si>
    <t>pi</t>
  </si>
  <si>
    <t>Inches</t>
  </si>
  <si>
    <t>Centimeters</t>
  </si>
  <si>
    <t>Final Volume</t>
  </si>
  <si>
    <t xml:space="preserve">Chamber volume </t>
  </si>
  <si>
    <t>Piston relief</t>
  </si>
  <si>
    <t>Gasket height</t>
  </si>
  <si>
    <t>Swept Volume</t>
  </si>
  <si>
    <t>Comp Ratio:1</t>
  </si>
  <si>
    <t>Total Volume</t>
  </si>
  <si>
    <t>Tiger Compression Convertor</t>
  </si>
  <si>
    <t>Deck Height</t>
  </si>
  <si>
    <t>Number of cylinders</t>
  </si>
  <si>
    <t>Rod Length</t>
  </si>
  <si>
    <t>Final Swept Volume</t>
  </si>
  <si>
    <t>Piston relief / Dome Volume</t>
  </si>
  <si>
    <t>Head Chamber volume C.I.</t>
  </si>
  <si>
    <t>Head Chamber volume C.C.</t>
  </si>
  <si>
    <t>Head CC to CI conversion</t>
  </si>
  <si>
    <t>CC</t>
  </si>
  <si>
    <t>CI</t>
  </si>
  <si>
    <t>Total Compressed Volume</t>
  </si>
  <si>
    <t>Rod / Stroke ratio</t>
  </si>
  <si>
    <t>Conversion factor</t>
  </si>
  <si>
    <t>Canfield</t>
  </si>
  <si>
    <t>Brodix</t>
  </si>
  <si>
    <t>World</t>
  </si>
  <si>
    <t>Holley</t>
  </si>
  <si>
    <t>TFS</t>
  </si>
  <si>
    <t>T Wedge</t>
  </si>
  <si>
    <t>Original Bore</t>
  </si>
  <si>
    <t>OverBore</t>
  </si>
  <si>
    <t>Lunati Kit</t>
  </si>
  <si>
    <t>Source Block</t>
  </si>
  <si>
    <t>Source Crank</t>
  </si>
  <si>
    <t>351W</t>
  </si>
  <si>
    <t>400M</t>
  </si>
  <si>
    <t>Engine Advertised Cubic Inches</t>
  </si>
  <si>
    <t>Actual Engine displacement</t>
  </si>
  <si>
    <t>Check boxes with Red upper corner for notes</t>
  </si>
  <si>
    <t>Computed Comp Ratio :1</t>
  </si>
  <si>
    <t>Small Block Ford Stroker Heaven Table</t>
  </si>
  <si>
    <t>Head Gasket Thickness</t>
  </si>
  <si>
    <t>Maximum cylinder &amp; head  Volume</t>
  </si>
  <si>
    <t>Cylinder Head Volume Converter</t>
  </si>
  <si>
    <t>Manufacturer</t>
  </si>
  <si>
    <t>Built by Tim Ronak …. But don't Blame me if it doesn't work!</t>
  </si>
  <si>
    <t>AFR</t>
  </si>
  <si>
    <t>Top Ring Distance from top of piston</t>
  </si>
  <si>
    <t>Ring Land Volume Cubic Inches</t>
  </si>
  <si>
    <t>Ring Land Volume Cubic Centimeters</t>
  </si>
  <si>
    <t>Piston to Wall Side Clearance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</si>
</sst>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3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8"/>
  <sheetViews>
    <sheetView workbookViewId="0" topLeftCell="A1">
      <selection activeCell="D9" sqref="D9"/>
    </sheetView>
  </sheetViews>
  <sheetFormatPr defaultColWidth="11.421875" defaultRowHeight="12.75"/>
  <cols>
    <col min="1" max="1" width="8.8515625" style="0" customWidth="1"/>
    <col min="2" max="2" width="15.28125" style="0" bestFit="1" customWidth="1"/>
    <col min="3" max="3" width="12.8515625" style="0" customWidth="1"/>
    <col min="4" max="4" width="11.00390625" style="0" bestFit="1" customWidth="1"/>
    <col min="5" max="16384" width="8.8515625" style="0" customWidth="1"/>
  </cols>
  <sheetData>
    <row r="4" ht="12.75">
      <c r="B4" t="s">
        <v>12</v>
      </c>
    </row>
    <row r="5" spans="6:10" ht="12.75">
      <c r="F5">
        <v>347</v>
      </c>
      <c r="J5">
        <v>326.73</v>
      </c>
    </row>
    <row r="6" spans="3:4" ht="12.75">
      <c r="C6" t="s">
        <v>3</v>
      </c>
      <c r="D6" t="s">
        <v>4</v>
      </c>
    </row>
    <row r="7" spans="2:6" ht="12.75">
      <c r="B7" t="s">
        <v>0</v>
      </c>
      <c r="C7" s="1">
        <v>4.06</v>
      </c>
      <c r="D7" s="1">
        <v>10.3124</v>
      </c>
      <c r="F7">
        <v>4.03</v>
      </c>
    </row>
    <row r="8" spans="2:6" ht="12.75">
      <c r="B8" t="s">
        <v>1</v>
      </c>
      <c r="C8" s="1">
        <v>2.87</v>
      </c>
      <c r="D8" s="1">
        <v>7.2898</v>
      </c>
      <c r="F8">
        <v>3.5</v>
      </c>
    </row>
    <row r="9" spans="2:6" ht="12.75">
      <c r="B9" t="s">
        <v>2</v>
      </c>
      <c r="C9" s="1">
        <f>22/7</f>
        <v>3.142857142857143</v>
      </c>
      <c r="D9" s="1">
        <f>22/7</f>
        <v>3.142857142857143</v>
      </c>
      <c r="F9">
        <f>22/7</f>
        <v>3.142857142857143</v>
      </c>
    </row>
    <row r="10" spans="2:4" ht="12.75">
      <c r="B10" t="s">
        <v>5</v>
      </c>
      <c r="C10" s="1"/>
      <c r="D10" s="1">
        <f>(D12+D14)+((D7/2)*(D7/2)*D9*D13)</f>
        <v>62.6768707482825</v>
      </c>
    </row>
    <row r="11" spans="2:4" ht="12.75">
      <c r="B11" t="s">
        <v>13</v>
      </c>
      <c r="C11" s="1"/>
      <c r="D11" s="1"/>
    </row>
    <row r="12" spans="2:4" ht="13.5" customHeight="1">
      <c r="B12" t="s">
        <v>6</v>
      </c>
      <c r="C12" s="1"/>
      <c r="D12" s="1">
        <v>64</v>
      </c>
    </row>
    <row r="13" spans="2:4" ht="12.75">
      <c r="B13" t="s">
        <v>8</v>
      </c>
      <c r="C13" s="1">
        <v>0.01</v>
      </c>
      <c r="D13" s="1">
        <f>0.0254*1.1</f>
        <v>0.02794</v>
      </c>
    </row>
    <row r="14" spans="2:4" ht="12.75">
      <c r="B14" t="s">
        <v>7</v>
      </c>
      <c r="C14" s="1"/>
      <c r="D14" s="1">
        <v>-3.6577188793031015</v>
      </c>
    </row>
    <row r="15" spans="2:4" ht="12.75">
      <c r="B15" t="s">
        <v>9</v>
      </c>
      <c r="C15" s="1"/>
      <c r="D15" s="1">
        <f>(((D7/2)*(D7/2))*D9*(D8))</f>
        <v>609.1156573791519</v>
      </c>
    </row>
    <row r="16" spans="2:4" ht="12.75">
      <c r="B16" t="s">
        <v>11</v>
      </c>
      <c r="C16" s="1"/>
      <c r="D16" s="1">
        <f>D15+D10</f>
        <v>671.7925281274344</v>
      </c>
    </row>
    <row r="17" spans="2:4" ht="12">
      <c r="B17" t="s">
        <v>10</v>
      </c>
      <c r="C17" s="1"/>
      <c r="D17" s="1">
        <f>(D15+D10)/D10</f>
        <v>10.718348253623418</v>
      </c>
    </row>
    <row r="18" spans="3:4" ht="12">
      <c r="C18" s="1"/>
      <c r="D18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.8515625" style="0" customWidth="1"/>
    <col min="2" max="2" width="33.00390625" style="0" customWidth="1"/>
    <col min="3" max="6" width="9.140625" style="0" customWidth="1"/>
    <col min="7" max="14" width="8.8515625" style="0" customWidth="1"/>
    <col min="15" max="15" width="9.140625" style="0" customWidth="1"/>
    <col min="16" max="16384" width="8.8515625" style="0" customWidth="1"/>
  </cols>
  <sheetData>
    <row r="2" ht="20.25">
      <c r="B2" s="20" t="s">
        <v>43</v>
      </c>
    </row>
    <row r="3" ht="12.75">
      <c r="B3" t="s">
        <v>48</v>
      </c>
    </row>
    <row r="4" spans="3:12" ht="12.75">
      <c r="C4" s="19" t="s">
        <v>41</v>
      </c>
      <c r="G4" t="s">
        <v>34</v>
      </c>
      <c r="H4" t="s">
        <v>34</v>
      </c>
      <c r="K4" t="s">
        <v>34</v>
      </c>
      <c r="L4" t="s">
        <v>34</v>
      </c>
    </row>
    <row r="5" spans="2:19" ht="15.75">
      <c r="B5" s="6" t="s">
        <v>39</v>
      </c>
      <c r="C5" s="7">
        <v>393</v>
      </c>
      <c r="D5" s="7">
        <v>377</v>
      </c>
      <c r="E5" s="7">
        <v>375</v>
      </c>
      <c r="F5" s="7">
        <v>372</v>
      </c>
      <c r="G5" s="7">
        <v>357</v>
      </c>
      <c r="H5" s="10">
        <v>350</v>
      </c>
      <c r="I5" s="7">
        <v>347</v>
      </c>
      <c r="J5" s="7">
        <v>342</v>
      </c>
      <c r="K5" s="7">
        <v>337</v>
      </c>
      <c r="L5" s="7">
        <v>331</v>
      </c>
      <c r="M5" s="7">
        <v>326</v>
      </c>
      <c r="N5" s="7">
        <v>319</v>
      </c>
      <c r="O5" s="7">
        <v>314</v>
      </c>
      <c r="P5" s="7">
        <v>302</v>
      </c>
      <c r="Q5" s="7">
        <v>302</v>
      </c>
      <c r="R5" s="7">
        <v>289</v>
      </c>
      <c r="S5" s="7">
        <v>260</v>
      </c>
    </row>
    <row r="6" spans="2:19" ht="12.75">
      <c r="B6" t="s">
        <v>32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11">
        <v>4</v>
      </c>
      <c r="I6" s="5">
        <v>4</v>
      </c>
      <c r="J6" s="5">
        <v>4</v>
      </c>
      <c r="K6" s="5">
        <v>4</v>
      </c>
      <c r="L6" s="5">
        <v>4</v>
      </c>
      <c r="M6" s="5">
        <v>4</v>
      </c>
      <c r="N6" s="5">
        <v>4</v>
      </c>
      <c r="O6" s="5">
        <v>4</v>
      </c>
      <c r="P6" s="5">
        <v>4</v>
      </c>
      <c r="Q6" s="5">
        <v>4</v>
      </c>
      <c r="R6" s="5">
        <v>4</v>
      </c>
      <c r="S6">
        <v>3.801</v>
      </c>
    </row>
    <row r="7" spans="2:19" ht="12.75">
      <c r="B7" t="s">
        <v>33</v>
      </c>
      <c r="C7" s="2">
        <v>0.03</v>
      </c>
      <c r="D7" s="2">
        <v>0.03</v>
      </c>
      <c r="E7" s="2">
        <v>0.03</v>
      </c>
      <c r="F7" s="2">
        <v>0.03</v>
      </c>
      <c r="G7" s="2">
        <v>0.03</v>
      </c>
      <c r="H7" s="12">
        <v>0.03</v>
      </c>
      <c r="I7" s="2">
        <v>0.03</v>
      </c>
      <c r="J7" s="2">
        <v>0.03</v>
      </c>
      <c r="K7" s="2">
        <v>0.03</v>
      </c>
      <c r="L7" s="2">
        <v>0.03</v>
      </c>
      <c r="M7" s="2">
        <v>0</v>
      </c>
      <c r="N7" s="2">
        <v>0.03</v>
      </c>
      <c r="O7" s="2">
        <v>0.03</v>
      </c>
      <c r="P7" s="2">
        <v>0.03</v>
      </c>
      <c r="Q7" s="2">
        <v>0</v>
      </c>
      <c r="R7" s="2">
        <v>0.03</v>
      </c>
      <c r="S7" s="2">
        <v>0.03</v>
      </c>
    </row>
    <row r="8" spans="2:19" ht="12.75">
      <c r="B8" t="s">
        <v>0</v>
      </c>
      <c r="C8" s="2">
        <f>C6+C7</f>
        <v>4.03</v>
      </c>
      <c r="D8" s="2">
        <f>D6+D7</f>
        <v>4.03</v>
      </c>
      <c r="E8" s="2">
        <f>E6+E7</f>
        <v>4.03</v>
      </c>
      <c r="F8" s="2">
        <f>F6+F7</f>
        <v>4.03</v>
      </c>
      <c r="G8" s="2">
        <f>G6+G7</f>
        <v>4.03</v>
      </c>
      <c r="H8" s="12">
        <f aca="true" t="shared" si="0" ref="H8:S8">H6+H7</f>
        <v>4.03</v>
      </c>
      <c r="I8" s="2">
        <f t="shared" si="0"/>
        <v>4.03</v>
      </c>
      <c r="J8" s="2">
        <f t="shared" si="0"/>
        <v>4.03</v>
      </c>
      <c r="K8" s="2">
        <f t="shared" si="0"/>
        <v>4.03</v>
      </c>
      <c r="L8" s="2">
        <f t="shared" si="0"/>
        <v>4.03</v>
      </c>
      <c r="M8" s="2">
        <f t="shared" si="0"/>
        <v>4</v>
      </c>
      <c r="N8" s="2">
        <f t="shared" si="0"/>
        <v>4.03</v>
      </c>
      <c r="O8" s="2">
        <f t="shared" si="0"/>
        <v>4.03</v>
      </c>
      <c r="P8" s="2">
        <f t="shared" si="0"/>
        <v>4.03</v>
      </c>
      <c r="Q8" s="2">
        <f t="shared" si="0"/>
        <v>4</v>
      </c>
      <c r="R8" s="2">
        <f t="shared" si="0"/>
        <v>4.03</v>
      </c>
      <c r="S8" s="2">
        <f t="shared" si="0"/>
        <v>3.831</v>
      </c>
    </row>
    <row r="9" spans="2:19" ht="12.75">
      <c r="B9" t="s">
        <v>1</v>
      </c>
      <c r="C9" s="2">
        <v>3.85</v>
      </c>
      <c r="D9" s="2">
        <v>3.7</v>
      </c>
      <c r="E9" s="2">
        <v>3.68</v>
      </c>
      <c r="F9" s="2">
        <v>3.64</v>
      </c>
      <c r="G9" s="2">
        <v>3.5</v>
      </c>
      <c r="H9" s="12">
        <v>3.425</v>
      </c>
      <c r="I9" s="2">
        <v>3.4</v>
      </c>
      <c r="J9" s="2">
        <v>3.35</v>
      </c>
      <c r="K9" s="2">
        <v>3.3</v>
      </c>
      <c r="L9" s="2">
        <v>3.24</v>
      </c>
      <c r="M9" s="2">
        <v>3.24</v>
      </c>
      <c r="N9" s="2">
        <v>3.125</v>
      </c>
      <c r="O9" s="2">
        <v>3.075</v>
      </c>
      <c r="P9" s="2">
        <v>3</v>
      </c>
      <c r="Q9" s="2">
        <v>3</v>
      </c>
      <c r="R9" s="2">
        <v>2.87</v>
      </c>
      <c r="S9" s="2">
        <v>2.87</v>
      </c>
    </row>
    <row r="10" spans="2:19" ht="12.75">
      <c r="B10" t="s">
        <v>2</v>
      </c>
      <c r="C10">
        <f>PI()</f>
        <v>3.141592653589793</v>
      </c>
      <c r="D10">
        <f>PI()</f>
        <v>3.141592653589793</v>
      </c>
      <c r="E10">
        <f>PI()</f>
        <v>3.141592653589793</v>
      </c>
      <c r="F10">
        <f>PI()</f>
        <v>3.141592653589793</v>
      </c>
      <c r="G10">
        <f>PI()</f>
        <v>3.141592653589793</v>
      </c>
      <c r="H10" s="13">
        <f>PI()</f>
        <v>3.141592653589793</v>
      </c>
      <c r="I10">
        <f>PI()</f>
        <v>3.141592653589793</v>
      </c>
      <c r="J10">
        <f>PI()</f>
        <v>3.141592653589793</v>
      </c>
      <c r="K10">
        <f>PI()</f>
        <v>3.141592653589793</v>
      </c>
      <c r="L10">
        <f>PI()</f>
        <v>3.141592653589793</v>
      </c>
      <c r="M10">
        <f>PI()</f>
        <v>3.141592653589793</v>
      </c>
      <c r="N10">
        <f>PI()</f>
        <v>3.141592653589793</v>
      </c>
      <c r="O10">
        <f>PI()</f>
        <v>3.141592653589793</v>
      </c>
      <c r="P10">
        <f>PI()</f>
        <v>3.141592653589793</v>
      </c>
      <c r="Q10">
        <f>PI()</f>
        <v>3.141592653589793</v>
      </c>
      <c r="R10">
        <f>PI()</f>
        <v>3.141592653589793</v>
      </c>
      <c r="S10">
        <f>PI()</f>
        <v>3.141592653589793</v>
      </c>
    </row>
    <row r="11" spans="2:19" ht="12.75">
      <c r="B11" t="s">
        <v>16</v>
      </c>
      <c r="C11">
        <f>((C8/2)*(C8/2))*C10*C9</f>
        <v>49.10895617289824</v>
      </c>
      <c r="D11">
        <f>((D8/2)*(D8/2))*D10*D9</f>
        <v>47.19562021811</v>
      </c>
      <c r="E11">
        <f>((E8/2)*(E8/2))*E10*E9</f>
        <v>46.94050875747157</v>
      </c>
      <c r="F11">
        <f>((F8/2)*(F8/2))*F10*F9</f>
        <v>46.4302858361947</v>
      </c>
      <c r="G11">
        <f aca="true" t="shared" si="1" ref="G11:S11">((G8/2)*(G8/2))*G10*G9</f>
        <v>44.64450561172568</v>
      </c>
      <c r="H11" s="13">
        <f t="shared" si="1"/>
        <v>43.68783763433155</v>
      </c>
      <c r="I11">
        <f t="shared" si="1"/>
        <v>43.36894830853351</v>
      </c>
      <c r="J11">
        <f>((J8/2)*(J8/2))*J10*J9</f>
        <v>42.73116965693743</v>
      </c>
      <c r="K11">
        <f>((K8/2)*(K8/2))*K10*K9</f>
        <v>42.093391005341346</v>
      </c>
      <c r="L11">
        <f t="shared" si="1"/>
        <v>41.32805662342606</v>
      </c>
      <c r="M11">
        <f t="shared" si="1"/>
        <v>40.71504079052372</v>
      </c>
      <c r="N11">
        <f>((N8/2)*(N8/2))*N10*N9</f>
        <v>39.86116572475507</v>
      </c>
      <c r="O11">
        <f>((O8/2)*(O8/2))*O10*O9</f>
        <v>39.22338707315899</v>
      </c>
      <c r="P11">
        <f t="shared" si="1"/>
        <v>38.26671909576486</v>
      </c>
      <c r="Q11">
        <f t="shared" si="1"/>
        <v>37.69911184307752</v>
      </c>
      <c r="R11">
        <f t="shared" si="1"/>
        <v>36.60849460161506</v>
      </c>
      <c r="S11">
        <f t="shared" si="1"/>
        <v>33.08232943610107</v>
      </c>
    </row>
    <row r="12" spans="2:19" ht="12.75">
      <c r="B12" t="s">
        <v>13</v>
      </c>
      <c r="C12" s="2">
        <v>0.01</v>
      </c>
      <c r="D12" s="2">
        <v>0.01</v>
      </c>
      <c r="E12" s="2">
        <v>0.01</v>
      </c>
      <c r="F12" s="2">
        <v>0.01</v>
      </c>
      <c r="G12" s="2">
        <v>0.01</v>
      </c>
      <c r="H12" s="12">
        <v>0.01</v>
      </c>
      <c r="I12" s="2">
        <v>0.01</v>
      </c>
      <c r="J12" s="2">
        <v>0.01</v>
      </c>
      <c r="K12" s="2">
        <v>0.01</v>
      </c>
      <c r="L12" s="2">
        <v>0.01</v>
      </c>
      <c r="M12" s="2">
        <v>0.01</v>
      </c>
      <c r="N12" s="2">
        <v>0.01</v>
      </c>
      <c r="O12" s="2">
        <v>0.01</v>
      </c>
      <c r="P12" s="2">
        <v>0.01</v>
      </c>
      <c r="Q12" s="2">
        <v>0.01</v>
      </c>
      <c r="R12" s="2">
        <v>0.01</v>
      </c>
      <c r="S12" s="2">
        <v>0.01</v>
      </c>
    </row>
    <row r="13" spans="2:19" ht="12.75">
      <c r="B13" t="s">
        <v>44</v>
      </c>
      <c r="C13" s="2">
        <v>0.039</v>
      </c>
      <c r="D13" s="2">
        <v>0.039</v>
      </c>
      <c r="E13" s="2">
        <v>0.039</v>
      </c>
      <c r="F13" s="2">
        <v>0.039</v>
      </c>
      <c r="G13" s="2">
        <v>0.039</v>
      </c>
      <c r="H13" s="12">
        <v>0.039</v>
      </c>
      <c r="I13" s="2">
        <v>0.039</v>
      </c>
      <c r="J13" s="2">
        <v>0.039</v>
      </c>
      <c r="K13" s="2">
        <v>0.039</v>
      </c>
      <c r="L13" s="2">
        <v>0.039</v>
      </c>
      <c r="M13" s="2">
        <v>0.039</v>
      </c>
      <c r="N13" s="2">
        <v>0.039</v>
      </c>
      <c r="O13" s="2">
        <v>0.039</v>
      </c>
      <c r="P13" s="2">
        <v>0.039</v>
      </c>
      <c r="Q13" s="2">
        <v>0.039</v>
      </c>
      <c r="R13" s="2">
        <v>0.039</v>
      </c>
      <c r="S13" s="2">
        <v>0.039</v>
      </c>
    </row>
    <row r="14" spans="2:19" ht="12.75">
      <c r="B14" t="s">
        <v>19</v>
      </c>
      <c r="C14" s="4">
        <v>61</v>
      </c>
      <c r="D14" s="4">
        <v>61</v>
      </c>
      <c r="E14" s="4">
        <v>61</v>
      </c>
      <c r="F14" s="4">
        <v>61</v>
      </c>
      <c r="G14" s="4">
        <v>61</v>
      </c>
      <c r="H14" s="14">
        <v>61</v>
      </c>
      <c r="I14" s="4">
        <v>61</v>
      </c>
      <c r="J14" s="4">
        <v>61</v>
      </c>
      <c r="K14" s="4">
        <v>61</v>
      </c>
      <c r="L14" s="4">
        <v>61</v>
      </c>
      <c r="M14" s="4">
        <v>61</v>
      </c>
      <c r="N14" s="4">
        <v>61</v>
      </c>
      <c r="O14" s="4">
        <v>61</v>
      </c>
      <c r="P14" s="4">
        <v>61</v>
      </c>
      <c r="Q14" s="4">
        <v>61</v>
      </c>
      <c r="R14" s="4">
        <v>54</v>
      </c>
      <c r="S14" s="4">
        <v>54</v>
      </c>
    </row>
    <row r="15" spans="2:19" ht="12.75">
      <c r="B15" t="s">
        <v>18</v>
      </c>
      <c r="C15" s="3">
        <f>C14/16.387</f>
        <v>3.7224629279306765</v>
      </c>
      <c r="D15" s="3">
        <f>D14/16.387</f>
        <v>3.7224629279306765</v>
      </c>
      <c r="E15" s="3">
        <f>E14/16.387</f>
        <v>3.7224629279306765</v>
      </c>
      <c r="F15" s="3">
        <f>F14/16.387</f>
        <v>3.7224629279306765</v>
      </c>
      <c r="G15" s="3">
        <f>G14/16.387</f>
        <v>3.7224629279306765</v>
      </c>
      <c r="H15" s="15">
        <f aca="true" t="shared" si="2" ref="H15:S15">H14/16.387</f>
        <v>3.7224629279306765</v>
      </c>
      <c r="I15" s="3">
        <f t="shared" si="2"/>
        <v>3.7224629279306765</v>
      </c>
      <c r="J15" s="3">
        <f>J14/16.387</f>
        <v>3.7224629279306765</v>
      </c>
      <c r="K15" s="3">
        <f>K14/16.387</f>
        <v>3.7224629279306765</v>
      </c>
      <c r="L15" s="3">
        <f t="shared" si="2"/>
        <v>3.7224629279306765</v>
      </c>
      <c r="M15" s="3">
        <f t="shared" si="2"/>
        <v>3.7224629279306765</v>
      </c>
      <c r="N15" s="3">
        <f>N14/16.387</f>
        <v>3.7224629279306765</v>
      </c>
      <c r="O15" s="3">
        <f>O14/16.387</f>
        <v>3.7224629279306765</v>
      </c>
      <c r="P15" s="3">
        <f t="shared" si="2"/>
        <v>3.7224629279306765</v>
      </c>
      <c r="Q15" s="3">
        <f t="shared" si="2"/>
        <v>3.7224629279306765</v>
      </c>
      <c r="R15" s="3">
        <f t="shared" si="2"/>
        <v>3.2952950509550254</v>
      </c>
      <c r="S15" s="3">
        <f t="shared" si="2"/>
        <v>3.2952950509550254</v>
      </c>
    </row>
    <row r="16" spans="2:19" ht="12.75">
      <c r="B16" t="s">
        <v>53</v>
      </c>
      <c r="C16" s="3">
        <v>0.007</v>
      </c>
      <c r="D16" s="3">
        <v>0.007</v>
      </c>
      <c r="E16" s="3">
        <v>0.007</v>
      </c>
      <c r="F16" s="3">
        <v>0.007</v>
      </c>
      <c r="G16" s="3">
        <v>0.007</v>
      </c>
      <c r="H16" s="15">
        <v>0.007</v>
      </c>
      <c r="I16" s="3">
        <v>0.007</v>
      </c>
      <c r="J16" s="3">
        <v>0.007</v>
      </c>
      <c r="K16" s="3">
        <v>0.007</v>
      </c>
      <c r="L16" s="3">
        <v>0.007</v>
      </c>
      <c r="M16" s="3">
        <v>0.007</v>
      </c>
      <c r="N16" s="3">
        <v>0.007</v>
      </c>
      <c r="O16" s="3">
        <v>0.007</v>
      </c>
      <c r="P16" s="3">
        <v>0.007</v>
      </c>
      <c r="Q16" s="3">
        <v>0.007</v>
      </c>
      <c r="R16" s="3">
        <v>0.007</v>
      </c>
      <c r="S16" s="3">
        <v>0.007</v>
      </c>
    </row>
    <row r="17" spans="2:19" ht="12.75">
      <c r="B17" t="s">
        <v>50</v>
      </c>
      <c r="C17" s="3">
        <v>0.1875</v>
      </c>
      <c r="D17" s="3">
        <v>0.1875</v>
      </c>
      <c r="E17" s="3">
        <v>0.1875</v>
      </c>
      <c r="F17" s="3">
        <v>0.1875</v>
      </c>
      <c r="G17" s="3">
        <v>0.1875</v>
      </c>
      <c r="H17" s="15">
        <v>0.2</v>
      </c>
      <c r="I17" s="3">
        <v>0.1875</v>
      </c>
      <c r="J17" s="3">
        <v>0.1875</v>
      </c>
      <c r="K17" s="3">
        <v>0.1875</v>
      </c>
      <c r="L17" s="3">
        <v>0.1875</v>
      </c>
      <c r="M17" s="3">
        <v>0.1875</v>
      </c>
      <c r="N17" s="3">
        <v>0.1875</v>
      </c>
      <c r="O17" s="3">
        <v>0.1875</v>
      </c>
      <c r="P17" s="3">
        <v>0.1875</v>
      </c>
      <c r="Q17" s="3">
        <v>0.1875</v>
      </c>
      <c r="R17" s="3">
        <v>0.1875</v>
      </c>
      <c r="S17" s="3">
        <v>0.1875</v>
      </c>
    </row>
    <row r="18" spans="2:19" ht="12.75">
      <c r="B18" t="s">
        <v>51</v>
      </c>
      <c r="C18" s="3">
        <f>(((C8/2)*C10)-(((C8-C16)/2)*C10))*C17</f>
        <v>0.0020616701789181735</v>
      </c>
      <c r="D18" s="3">
        <f aca="true" t="shared" si="3" ref="D18:S18">(((D8/2)*D10)-(((D8-D16)/2)*D10))*D17</f>
        <v>0.0020616701789181735</v>
      </c>
      <c r="E18" s="3">
        <f t="shared" si="3"/>
        <v>0.0020616701789181735</v>
      </c>
      <c r="F18" s="3">
        <f t="shared" si="3"/>
        <v>0.0020616701789181735</v>
      </c>
      <c r="G18" s="3">
        <f t="shared" si="3"/>
        <v>0.0020616701789181735</v>
      </c>
      <c r="H18" s="15">
        <f t="shared" si="3"/>
        <v>0.0021991148575127187</v>
      </c>
      <c r="I18" s="3">
        <f t="shared" si="3"/>
        <v>0.0020616701789181735</v>
      </c>
      <c r="J18" s="3">
        <f t="shared" si="3"/>
        <v>0.0020616701789181735</v>
      </c>
      <c r="K18" s="3">
        <f t="shared" si="3"/>
        <v>0.0020616701789181735</v>
      </c>
      <c r="L18" s="3">
        <f t="shared" si="3"/>
        <v>0.0020616701789181735</v>
      </c>
      <c r="M18" s="3">
        <f t="shared" si="3"/>
        <v>0.00206167017891834</v>
      </c>
      <c r="N18" s="3">
        <f t="shared" si="3"/>
        <v>0.0020616701789181735</v>
      </c>
      <c r="O18" s="3">
        <f t="shared" si="3"/>
        <v>0.0020616701789181735</v>
      </c>
      <c r="P18" s="3">
        <f t="shared" si="3"/>
        <v>0.0020616701789181735</v>
      </c>
      <c r="Q18" s="3">
        <f t="shared" si="3"/>
        <v>0.00206167017891834</v>
      </c>
      <c r="R18" s="3">
        <f t="shared" si="3"/>
        <v>0.0020616701789181735</v>
      </c>
      <c r="S18" s="3">
        <f t="shared" si="3"/>
        <v>0.00206167017891834</v>
      </c>
    </row>
    <row r="19" spans="2:19" ht="12.75">
      <c r="B19" t="s">
        <v>52</v>
      </c>
      <c r="C19" s="3">
        <f>C18*C36</f>
        <v>0.03378402587330068</v>
      </c>
      <c r="D19" s="3">
        <f aca="true" t="shared" si="4" ref="D19:S19">D18*D36</f>
        <v>0.03378509054069867</v>
      </c>
      <c r="E19" s="3">
        <f t="shared" si="4"/>
        <v>0.03378458922193211</v>
      </c>
      <c r="F19" s="3">
        <f t="shared" si="4"/>
        <v>0.03378478081235275</v>
      </c>
      <c r="G19" s="3">
        <f t="shared" si="4"/>
        <v>0.033784503129698266</v>
      </c>
      <c r="H19" s="15">
        <f t="shared" si="4"/>
        <v>0.03603689517006092</v>
      </c>
      <c r="I19" s="3">
        <f t="shared" si="4"/>
        <v>0.03378458922193211</v>
      </c>
      <c r="J19" s="3">
        <f t="shared" si="4"/>
        <v>0.03378468494520612</v>
      </c>
      <c r="K19" s="3">
        <f t="shared" si="4"/>
        <v>0.03378478873840104</v>
      </c>
      <c r="L19" s="3">
        <f t="shared" si="4"/>
        <v>0.033784890910450165</v>
      </c>
      <c r="M19" s="3">
        <f t="shared" si="4"/>
        <v>0.0337850905407014</v>
      </c>
      <c r="N19" s="3">
        <f t="shared" si="4"/>
        <v>0.0337846455969079</v>
      </c>
      <c r="O19" s="3">
        <f t="shared" si="4"/>
        <v>0</v>
      </c>
      <c r="P19" s="3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2:19" ht="12.75">
      <c r="B20" t="s">
        <v>17</v>
      </c>
      <c r="C20" s="3">
        <v>0.4622092374729297</v>
      </c>
      <c r="D20" s="3">
        <v>0.4622092374729297</v>
      </c>
      <c r="E20" s="3">
        <v>0.4622092374729297</v>
      </c>
      <c r="F20" s="3">
        <v>0.4622092374729297</v>
      </c>
      <c r="G20" s="3">
        <v>0.4622092374729297</v>
      </c>
      <c r="H20" s="15">
        <v>0.4622092374729297</v>
      </c>
      <c r="I20" s="3">
        <v>0.4622092374729297</v>
      </c>
      <c r="J20" s="3">
        <v>0.4622092374729297</v>
      </c>
      <c r="K20" s="3">
        <v>0.4622092374729297</v>
      </c>
      <c r="L20" s="3">
        <v>0.4622092374729297</v>
      </c>
      <c r="M20" s="3">
        <v>0.4622092374729297</v>
      </c>
      <c r="N20" s="3">
        <v>0.4622092374729297</v>
      </c>
      <c r="O20" s="3">
        <v>0.4622092374729297</v>
      </c>
      <c r="P20" s="3">
        <v>0.1923272286202387</v>
      </c>
      <c r="Q20" s="3">
        <v>0.1923272286202387</v>
      </c>
      <c r="R20" s="3">
        <v>0.4622092374729297</v>
      </c>
      <c r="S20" s="3">
        <v>0.4622092374729297</v>
      </c>
    </row>
    <row r="21" spans="2:19" ht="12.75">
      <c r="B21" t="s">
        <v>23</v>
      </c>
      <c r="C21">
        <f>(((C8/2)*(C8/2))*C10*(C12+C13))+C15+C20+C19</f>
        <v>4.843479269841066</v>
      </c>
      <c r="D21">
        <f aca="true" t="shared" si="5" ref="D21:S21">(((D8/2)*(D8/2))*D10*(D12+D13))+D15+D20+D19</f>
        <v>4.843480334508464</v>
      </c>
      <c r="E21">
        <f t="shared" si="5"/>
        <v>4.843479833189698</v>
      </c>
      <c r="F21">
        <f t="shared" si="5"/>
        <v>4.843480024780118</v>
      </c>
      <c r="G21">
        <f t="shared" si="5"/>
        <v>4.843479747097464</v>
      </c>
      <c r="H21" s="13">
        <f t="shared" si="5"/>
        <v>4.8457321391378265</v>
      </c>
      <c r="I21">
        <f t="shared" si="5"/>
        <v>4.843479833189698</v>
      </c>
      <c r="J21">
        <f t="shared" si="5"/>
        <v>4.843479928912972</v>
      </c>
      <c r="K21">
        <f t="shared" si="5"/>
        <v>4.843480032706166</v>
      </c>
      <c r="L21">
        <f t="shared" si="5"/>
        <v>4.843480134878216</v>
      </c>
      <c r="M21">
        <f t="shared" si="5"/>
        <v>4.834209416047907</v>
      </c>
      <c r="N21">
        <f t="shared" si="5"/>
        <v>4.843479889564674</v>
      </c>
      <c r="O21">
        <f t="shared" si="5"/>
        <v>4.809695243967766</v>
      </c>
      <c r="P21">
        <f t="shared" si="5"/>
        <v>4.539813235115075</v>
      </c>
      <c r="Q21">
        <f t="shared" si="5"/>
        <v>4.530542316654515</v>
      </c>
      <c r="R21">
        <f t="shared" si="5"/>
        <v>4.3825273669921145</v>
      </c>
      <c r="S21">
        <f t="shared" si="5"/>
        <v>4.322324547093095</v>
      </c>
    </row>
    <row r="22" spans="2:19" ht="12.75">
      <c r="B22" t="s">
        <v>45</v>
      </c>
      <c r="C22" s="3">
        <f>C21+C11+C19</f>
        <v>53.98621946861261</v>
      </c>
      <c r="D22" s="3">
        <f aca="true" t="shared" si="6" ref="D22:S22">D21+D11+D19</f>
        <v>52.07288564315916</v>
      </c>
      <c r="E22" s="3">
        <f t="shared" si="6"/>
        <v>51.8177731798832</v>
      </c>
      <c r="F22" s="3">
        <f t="shared" si="6"/>
        <v>51.307550641787174</v>
      </c>
      <c r="G22" s="3">
        <f t="shared" si="6"/>
        <v>49.52176986195283</v>
      </c>
      <c r="H22" s="15">
        <f t="shared" si="6"/>
        <v>48.569606668639445</v>
      </c>
      <c r="I22" s="3">
        <f t="shared" si="6"/>
        <v>48.24621273094514</v>
      </c>
      <c r="J22" s="3">
        <f t="shared" si="6"/>
        <v>47.608434270795605</v>
      </c>
      <c r="K22" s="3">
        <f t="shared" si="6"/>
        <v>46.970655826785915</v>
      </c>
      <c r="L22" s="3">
        <f t="shared" si="6"/>
        <v>46.205321649214724</v>
      </c>
      <c r="M22" s="3">
        <f t="shared" si="6"/>
        <v>45.58303529711233</v>
      </c>
      <c r="N22" s="3">
        <f t="shared" si="6"/>
        <v>44.738430259916655</v>
      </c>
      <c r="O22" s="3">
        <f t="shared" si="6"/>
        <v>44.033082317126755</v>
      </c>
      <c r="P22" s="3">
        <f t="shared" si="6"/>
        <v>42.80653233087994</v>
      </c>
      <c r="Q22" s="3">
        <f t="shared" si="6"/>
        <v>42.229654159732036</v>
      </c>
      <c r="R22" s="3">
        <f t="shared" si="6"/>
        <v>40.99102196860717</v>
      </c>
      <c r="S22" s="3">
        <f t="shared" si="6"/>
        <v>37.404653983194166</v>
      </c>
    </row>
    <row r="23" spans="2:19" ht="12.75">
      <c r="B23" t="s">
        <v>14</v>
      </c>
      <c r="C23">
        <v>8</v>
      </c>
      <c r="D23">
        <v>8</v>
      </c>
      <c r="E23">
        <v>8</v>
      </c>
      <c r="F23">
        <v>8</v>
      </c>
      <c r="G23">
        <v>8</v>
      </c>
      <c r="H23" s="13">
        <v>8</v>
      </c>
      <c r="I23">
        <v>8</v>
      </c>
      <c r="J23">
        <v>8</v>
      </c>
      <c r="K23">
        <v>8</v>
      </c>
      <c r="L23">
        <v>8</v>
      </c>
      <c r="M23">
        <v>8</v>
      </c>
      <c r="N23">
        <v>8</v>
      </c>
      <c r="O23">
        <v>8</v>
      </c>
      <c r="P23">
        <v>8</v>
      </c>
      <c r="Q23">
        <v>8</v>
      </c>
      <c r="R23">
        <v>8</v>
      </c>
      <c r="S23">
        <v>8</v>
      </c>
    </row>
    <row r="24" spans="2:19" ht="12">
      <c r="B24" s="6" t="s">
        <v>40</v>
      </c>
      <c r="C24" s="8">
        <f>C23*C11</f>
        <v>392.8716493831859</v>
      </c>
      <c r="D24" s="8">
        <f>D23*D11</f>
        <v>377.56496174488</v>
      </c>
      <c r="E24" s="8">
        <f>E23*E11</f>
        <v>375.52407005977255</v>
      </c>
      <c r="F24" s="8">
        <f>F23*F11</f>
        <v>371.4422866895576</v>
      </c>
      <c r="G24" s="8">
        <f aca="true" t="shared" si="7" ref="G24:S24">G23*G11</f>
        <v>357.1560448938054</v>
      </c>
      <c r="H24" s="16">
        <f t="shared" si="7"/>
        <v>349.5027010746524</v>
      </c>
      <c r="I24" s="8">
        <f t="shared" si="7"/>
        <v>346.9515864682681</v>
      </c>
      <c r="J24" s="8">
        <f>J23*J11</f>
        <v>341.84935725549946</v>
      </c>
      <c r="K24" s="8">
        <f>K23*K11</f>
        <v>336.74712804273076</v>
      </c>
      <c r="L24" s="8">
        <f t="shared" si="7"/>
        <v>330.62445298740846</v>
      </c>
      <c r="M24" s="8">
        <f t="shared" si="7"/>
        <v>325.7203263241898</v>
      </c>
      <c r="N24" s="8">
        <f>N23*N11</f>
        <v>318.88932579804055</v>
      </c>
      <c r="O24" s="8">
        <f>O23*O11</f>
        <v>313.7870965852719</v>
      </c>
      <c r="P24" s="8">
        <f t="shared" si="7"/>
        <v>306.1337527661189</v>
      </c>
      <c r="Q24" s="8">
        <f t="shared" si="7"/>
        <v>301.59289474462014</v>
      </c>
      <c r="R24" s="8">
        <f t="shared" si="7"/>
        <v>292.86795681292045</v>
      </c>
      <c r="S24" s="8">
        <f t="shared" si="7"/>
        <v>264.65863548880856</v>
      </c>
    </row>
    <row r="25" spans="2:19" ht="12">
      <c r="B25" t="s">
        <v>42</v>
      </c>
      <c r="C25" s="2">
        <f>C22/C21</f>
        <v>11.14616507285766</v>
      </c>
      <c r="D25" s="2">
        <f>D22/D21</f>
        <v>10.751129775866785</v>
      </c>
      <c r="E25" s="2">
        <f>E22/E21</f>
        <v>10.698459571319892</v>
      </c>
      <c r="F25" s="2">
        <f>F22/F21</f>
        <v>10.59311701076261</v>
      </c>
      <c r="G25" s="2">
        <f aca="true" t="shared" si="8" ref="G25:S25">G22/G21</f>
        <v>10.224419724605967</v>
      </c>
      <c r="H25" s="12">
        <f t="shared" si="8"/>
        <v>10.023171994249182</v>
      </c>
      <c r="I25" s="2">
        <f t="shared" si="8"/>
        <v>9.961064026805776</v>
      </c>
      <c r="J25" s="2">
        <f>J22/J21</f>
        <v>9.829386096264969</v>
      </c>
      <c r="K25" s="2">
        <f>K22/K21</f>
        <v>9.697708158103483</v>
      </c>
      <c r="L25" s="2">
        <f t="shared" si="8"/>
        <v>9.539694674597134</v>
      </c>
      <c r="M25" s="2">
        <f t="shared" si="8"/>
        <v>9.429263685969497</v>
      </c>
      <c r="N25" s="2">
        <f>N22/N21</f>
        <v>9.236836175640175</v>
      </c>
      <c r="O25" s="2">
        <f>O22/O21</f>
        <v>9.155067022666824</v>
      </c>
      <c r="P25" s="2">
        <f>P22/P21</f>
        <v>9.429139507276423</v>
      </c>
      <c r="Q25" s="2">
        <f t="shared" si="8"/>
        <v>9.321103569542565</v>
      </c>
      <c r="R25" s="2">
        <f t="shared" si="8"/>
        <v>9.353283741554996</v>
      </c>
      <c r="S25" s="2">
        <f t="shared" si="8"/>
        <v>8.65382818334408</v>
      </c>
    </row>
    <row r="26" spans="2:19" ht="12">
      <c r="B26" t="s">
        <v>15</v>
      </c>
      <c r="C26" s="2">
        <v>6.209</v>
      </c>
      <c r="D26" s="2">
        <v>6.2</v>
      </c>
      <c r="E26" s="2">
        <v>6.125</v>
      </c>
      <c r="F26" s="2">
        <v>6.2</v>
      </c>
      <c r="G26" s="2">
        <v>5.4</v>
      </c>
      <c r="H26" s="12">
        <v>5.4</v>
      </c>
      <c r="I26" s="2">
        <v>5.4</v>
      </c>
      <c r="J26" s="2">
        <v>5.4</v>
      </c>
      <c r="K26" s="2">
        <v>5.4</v>
      </c>
      <c r="L26" s="2">
        <v>5.2</v>
      </c>
      <c r="M26" s="2">
        <v>5.2</v>
      </c>
      <c r="N26" s="2">
        <v>5.4</v>
      </c>
      <c r="O26" s="2">
        <v>5.205</v>
      </c>
      <c r="P26" s="2">
        <v>5.4</v>
      </c>
      <c r="Q26" s="2">
        <v>5.4</v>
      </c>
      <c r="R26" s="2">
        <v>5.155</v>
      </c>
      <c r="S26" s="2">
        <v>5.155</v>
      </c>
    </row>
    <row r="27" spans="2:19" ht="15">
      <c r="B27" s="6" t="s">
        <v>24</v>
      </c>
      <c r="C27" s="9">
        <f>C26/C9</f>
        <v>1.6127272727272726</v>
      </c>
      <c r="D27" s="9">
        <f>D26/D9</f>
        <v>1.6756756756756757</v>
      </c>
      <c r="E27" s="9">
        <f>E26/E9</f>
        <v>1.6644021739130435</v>
      </c>
      <c r="F27" s="9">
        <f>F26/F9</f>
        <v>1.7032967032967032</v>
      </c>
      <c r="G27" s="9">
        <f aca="true" t="shared" si="9" ref="G27:S27">G26/G9</f>
        <v>1.542857142857143</v>
      </c>
      <c r="H27" s="17">
        <f t="shared" si="9"/>
        <v>1.5766423357664237</v>
      </c>
      <c r="I27" s="9">
        <f t="shared" si="9"/>
        <v>1.5882352941176472</v>
      </c>
      <c r="J27" s="9">
        <f>J26/J9</f>
        <v>1.6119402985074627</v>
      </c>
      <c r="K27" s="9">
        <f>K26/K9</f>
        <v>1.6363636363636365</v>
      </c>
      <c r="L27" s="9">
        <f t="shared" si="9"/>
        <v>1.6049382716049383</v>
      </c>
      <c r="M27" s="9">
        <f t="shared" si="9"/>
        <v>1.6049382716049383</v>
      </c>
      <c r="N27" s="9">
        <f>N26/N9</f>
        <v>1.7280000000000002</v>
      </c>
      <c r="O27" s="9">
        <f>O26/O9</f>
        <v>1.6926829268292682</v>
      </c>
      <c r="P27" s="9">
        <f t="shared" si="9"/>
        <v>1.8</v>
      </c>
      <c r="Q27" s="9">
        <f t="shared" si="9"/>
        <v>1.8</v>
      </c>
      <c r="R27" s="9">
        <f t="shared" si="9"/>
        <v>1.7961672473867596</v>
      </c>
      <c r="S27" s="9">
        <f t="shared" si="9"/>
        <v>1.7961672473867596</v>
      </c>
    </row>
    <row r="28" spans="2:19" ht="12">
      <c r="B28" t="s">
        <v>35</v>
      </c>
      <c r="C28" s="1" t="s">
        <v>37</v>
      </c>
      <c r="D28" s="1" t="s">
        <v>37</v>
      </c>
      <c r="E28" s="1" t="s">
        <v>37</v>
      </c>
      <c r="F28" s="1" t="s">
        <v>37</v>
      </c>
      <c r="G28" s="1">
        <v>302</v>
      </c>
      <c r="H28" s="18">
        <v>302</v>
      </c>
      <c r="I28" s="1">
        <v>302</v>
      </c>
      <c r="J28" s="1">
        <v>302</v>
      </c>
      <c r="K28" s="1">
        <v>302</v>
      </c>
      <c r="L28" s="1">
        <v>302</v>
      </c>
      <c r="M28" s="1">
        <v>302</v>
      </c>
      <c r="N28" s="1">
        <v>302</v>
      </c>
      <c r="O28" s="1">
        <v>302</v>
      </c>
      <c r="P28" s="1">
        <v>306</v>
      </c>
      <c r="Q28" s="1">
        <v>302</v>
      </c>
      <c r="R28" s="1">
        <v>289</v>
      </c>
      <c r="S28" s="1">
        <v>260</v>
      </c>
    </row>
    <row r="29" spans="2:19" ht="12">
      <c r="B29" t="s">
        <v>36</v>
      </c>
      <c r="C29" s="1" t="s">
        <v>38</v>
      </c>
      <c r="D29" s="1" t="s">
        <v>37</v>
      </c>
      <c r="E29" s="1" t="s">
        <v>37</v>
      </c>
      <c r="F29" s="1" t="s">
        <v>37</v>
      </c>
      <c r="G29" s="1" t="s">
        <v>37</v>
      </c>
      <c r="H29" s="18" t="s">
        <v>34</v>
      </c>
      <c r="I29" s="1" t="s">
        <v>37</v>
      </c>
      <c r="J29" s="1" t="s">
        <v>37</v>
      </c>
      <c r="K29" s="1" t="s">
        <v>37</v>
      </c>
      <c r="L29" s="1">
        <v>302</v>
      </c>
      <c r="M29" s="1">
        <v>302</v>
      </c>
      <c r="N29" s="1">
        <v>302</v>
      </c>
      <c r="O29" s="1">
        <v>302</v>
      </c>
      <c r="P29" s="1">
        <v>302</v>
      </c>
      <c r="Q29" s="1">
        <v>302</v>
      </c>
      <c r="R29" s="1">
        <v>289</v>
      </c>
      <c r="S29" s="1">
        <v>260</v>
      </c>
    </row>
    <row r="30" spans="3:19" ht="12">
      <c r="C30" s="1"/>
      <c r="D30" s="1"/>
      <c r="E30" s="1"/>
      <c r="F30" s="1"/>
      <c r="G30" s="1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7" ht="18">
      <c r="B31" s="20" t="s">
        <v>46</v>
      </c>
      <c r="G31" t="s">
        <v>49</v>
      </c>
    </row>
    <row r="32" spans="2:12" ht="12">
      <c r="B32" t="s">
        <v>20</v>
      </c>
      <c r="G32" t="s">
        <v>28</v>
      </c>
      <c r="H32" t="s">
        <v>30</v>
      </c>
      <c r="L32" t="s">
        <v>28</v>
      </c>
    </row>
    <row r="33" spans="2:12" ht="12">
      <c r="B33" t="s">
        <v>47</v>
      </c>
      <c r="E33" t="s">
        <v>26</v>
      </c>
      <c r="G33" t="s">
        <v>26</v>
      </c>
      <c r="H33" t="s">
        <v>31</v>
      </c>
      <c r="I33" t="s">
        <v>29</v>
      </c>
      <c r="L33" t="s">
        <v>27</v>
      </c>
    </row>
    <row r="34" spans="2:14" ht="12">
      <c r="B34" t="s">
        <v>21</v>
      </c>
      <c r="C34">
        <v>48</v>
      </c>
      <c r="D34">
        <v>52</v>
      </c>
      <c r="E34">
        <v>54</v>
      </c>
      <c r="F34">
        <v>55</v>
      </c>
      <c r="G34">
        <v>58</v>
      </c>
      <c r="H34">
        <v>61</v>
      </c>
      <c r="I34">
        <v>62</v>
      </c>
      <c r="J34">
        <v>63</v>
      </c>
      <c r="K34">
        <v>63.5</v>
      </c>
      <c r="L34">
        <v>64</v>
      </c>
      <c r="M34">
        <v>65</v>
      </c>
      <c r="N34">
        <v>67</v>
      </c>
    </row>
    <row r="35" spans="2:14" ht="12">
      <c r="B35" t="s">
        <v>22</v>
      </c>
      <c r="C35">
        <v>2.9292</v>
      </c>
      <c r="D35">
        <v>3.1732</v>
      </c>
      <c r="E35" s="3">
        <f>E34/16.387</f>
        <v>3.2952950509550254</v>
      </c>
      <c r="F35">
        <v>3.3563</v>
      </c>
      <c r="G35">
        <v>3.5394</v>
      </c>
      <c r="H35" s="3">
        <f>H34/16.387</f>
        <v>3.7224629279306765</v>
      </c>
      <c r="I35" s="3">
        <f>I34/16.387</f>
        <v>3.78348691035577</v>
      </c>
      <c r="J35">
        <v>3.8445</v>
      </c>
      <c r="K35">
        <v>3.875</v>
      </c>
      <c r="L35">
        <v>3.9055</v>
      </c>
      <c r="M35">
        <v>3.9665</v>
      </c>
      <c r="N35">
        <v>4.0886</v>
      </c>
    </row>
    <row r="36" spans="2:14" ht="12">
      <c r="B36" t="s">
        <v>25</v>
      </c>
      <c r="C36" s="2">
        <f>C34/C35</f>
        <v>16.386726751331423</v>
      </c>
      <c r="D36" s="2">
        <f>D34/D35</f>
        <v>16.38724316147737</v>
      </c>
      <c r="E36" s="2">
        <f>E34/E35</f>
        <v>16.387</v>
      </c>
      <c r="F36" s="2">
        <f>F34/F35</f>
        <v>16.387092929714267</v>
      </c>
      <c r="G36" s="2">
        <f>G34/G35</f>
        <v>16.38695824150986</v>
      </c>
      <c r="H36" s="2">
        <f aca="true" t="shared" si="10" ref="H36:N36">H34/H35</f>
        <v>16.387</v>
      </c>
      <c r="I36" s="2">
        <f t="shared" si="10"/>
        <v>16.387</v>
      </c>
      <c r="J36" s="2">
        <f t="shared" si="10"/>
        <v>16.387046429964883</v>
      </c>
      <c r="K36" s="2">
        <f t="shared" si="10"/>
        <v>16.387096774193548</v>
      </c>
      <c r="L36" s="2">
        <f t="shared" si="10"/>
        <v>16.387146332095764</v>
      </c>
      <c r="M36" s="2">
        <f t="shared" si="10"/>
        <v>16.38724316147737</v>
      </c>
      <c r="N36" s="2">
        <f t="shared" si="10"/>
        <v>16.387027344323243</v>
      </c>
    </row>
  </sheetData>
  <printOptions/>
  <pageMargins left="0.75" right="0.75" top="1" bottom="1" header="0.5" footer="0.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 Fast Tigers,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Compression and Displacement Calculator</dc:title>
  <dc:subject>Engines and Other Cool Stuff</dc:subject>
  <dc:creator>Tim Ronak</dc:creator>
  <cp:keywords/>
  <dc:description/>
  <cp:lastModifiedBy>Tiger Steve</cp:lastModifiedBy>
  <dcterms:created xsi:type="dcterms:W3CDTF">2000-01-21T23:30:32Z</dcterms:created>
  <dcterms:modified xsi:type="dcterms:W3CDTF">2002-02-01T01:13:45Z</dcterms:modified>
  <cp:category>Performance</cp:category>
  <cp:version/>
  <cp:contentType/>
  <cp:contentStatus/>
</cp:coreProperties>
</file>